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ocuments\boutique d'à côté\comptabilité assoc la boutique\Répartitions mensuelles\2017\"/>
    </mc:Choice>
  </mc:AlternateContent>
  <bookViews>
    <workbookView xWindow="120" yWindow="135" windowWidth="20115" windowHeight="796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Feuil1!$2:$2</definedName>
    <definedName name="_xlnm.Print_Area" localSheetId="0">Feuil1!$A$1:$Q$27,Feuil1!$A$29:$Q$49</definedName>
  </definedNames>
  <calcPr calcId="171027"/>
</workbook>
</file>

<file path=xl/calcChain.xml><?xml version="1.0" encoding="utf-8"?>
<calcChain xmlns="http://schemas.openxmlformats.org/spreadsheetml/2006/main">
  <c r="I44" i="1" l="1"/>
  <c r="J44" i="1"/>
  <c r="O20" i="1"/>
  <c r="K20" i="1"/>
  <c r="O8" i="1"/>
  <c r="K8" i="1"/>
  <c r="O13" i="1"/>
  <c r="K13" i="1"/>
  <c r="O15" i="1"/>
  <c r="F49" i="1" l="1"/>
  <c r="K27" i="1"/>
  <c r="P27" i="1" l="1"/>
  <c r="O27" i="1" s="1"/>
  <c r="D49" i="1"/>
  <c r="K48" i="1" l="1"/>
  <c r="E49" i="1" l="1"/>
  <c r="N44" i="1"/>
  <c r="M44" i="1"/>
  <c r="K41" i="1" l="1"/>
  <c r="P41" i="1" s="1"/>
  <c r="K40" i="1"/>
  <c r="P40" i="1" s="1"/>
  <c r="K39" i="1"/>
  <c r="P39" i="1" s="1"/>
  <c r="F44" i="1"/>
  <c r="K26" i="1"/>
  <c r="P26" i="1" s="1"/>
  <c r="K25" i="1"/>
  <c r="P25" i="1" s="1"/>
  <c r="O25" i="1" s="1"/>
  <c r="O26" i="1" l="1"/>
  <c r="K38" i="1"/>
  <c r="P38" i="1" s="1"/>
  <c r="K37" i="1"/>
  <c r="P37" i="1" s="1"/>
  <c r="H44" i="1"/>
  <c r="G44" i="1"/>
  <c r="E44" i="1"/>
  <c r="C44" i="1"/>
  <c r="D44" i="1"/>
  <c r="H49" i="1" l="1"/>
  <c r="K7" i="1"/>
  <c r="P7" i="1" s="1"/>
  <c r="O7" i="1" s="1"/>
  <c r="K6" i="1"/>
  <c r="P6" i="1" s="1"/>
  <c r="O6" i="1" s="1"/>
  <c r="K36" i="1"/>
  <c r="P36" i="1" s="1"/>
  <c r="K19" i="1"/>
  <c r="P19" i="1" s="1"/>
  <c r="O19" i="1" s="1"/>
  <c r="K42" i="1"/>
  <c r="K35" i="1"/>
  <c r="P35" i="1" s="1"/>
  <c r="K34" i="1"/>
  <c r="P34" i="1" s="1"/>
  <c r="K33" i="1"/>
  <c r="P33" i="1" s="1"/>
  <c r="K31" i="1"/>
  <c r="P31" i="1" s="1"/>
  <c r="K30" i="1"/>
  <c r="P30" i="1" s="1"/>
  <c r="K29" i="1"/>
  <c r="K24" i="1"/>
  <c r="K23" i="1"/>
  <c r="P23" i="1" s="1"/>
  <c r="K22" i="1"/>
  <c r="P22" i="1" s="1"/>
  <c r="O22" i="1" s="1"/>
  <c r="G49" i="1"/>
  <c r="C49" i="1"/>
  <c r="K32" i="1"/>
  <c r="P32" i="1" s="1"/>
  <c r="P29" i="1" l="1"/>
  <c r="O47" i="1"/>
  <c r="P24" i="1"/>
  <c r="O24" i="1" s="1"/>
  <c r="K43" i="1"/>
  <c r="O23" i="1"/>
  <c r="P42" i="1"/>
  <c r="K21" i="1"/>
  <c r="P20" i="1"/>
  <c r="K18" i="1"/>
  <c r="P18" i="1" s="1"/>
  <c r="K17" i="1"/>
  <c r="P17" i="1" s="1"/>
  <c r="K16" i="1"/>
  <c r="P16" i="1" s="1"/>
  <c r="K15" i="1"/>
  <c r="P15" i="1" s="1"/>
  <c r="K14" i="1"/>
  <c r="P14" i="1" s="1"/>
  <c r="K12" i="1"/>
  <c r="K11" i="1"/>
  <c r="P11" i="1" s="1"/>
  <c r="K10" i="1"/>
  <c r="P10" i="1" s="1"/>
  <c r="K9" i="1"/>
  <c r="P9" i="1" s="1"/>
  <c r="P8" i="1"/>
  <c r="K5" i="1"/>
  <c r="K4" i="1"/>
  <c r="K47" i="1"/>
  <c r="K46" i="1"/>
  <c r="K49" i="1" l="1"/>
  <c r="P4" i="1"/>
  <c r="O4" i="1" s="1"/>
  <c r="O46" i="1"/>
  <c r="Q47" i="1" s="1"/>
  <c r="K44" i="1"/>
  <c r="P21" i="1"/>
  <c r="O21" i="1" s="1"/>
  <c r="O18" i="1"/>
  <c r="O17" i="1"/>
  <c r="O11" i="1"/>
  <c r="P5" i="1"/>
  <c r="O5" i="1" s="1"/>
  <c r="O9" i="1"/>
  <c r="O14" i="1"/>
  <c r="O10" i="1"/>
  <c r="O16" i="1"/>
  <c r="P12" i="1"/>
  <c r="O12" i="1" s="1"/>
  <c r="P13" i="1" l="1"/>
  <c r="O43" i="1"/>
  <c r="O44" i="1" l="1"/>
  <c r="P44" i="1"/>
</calcChain>
</file>

<file path=xl/sharedStrings.xml><?xml version="1.0" encoding="utf-8"?>
<sst xmlns="http://schemas.openxmlformats.org/spreadsheetml/2006/main" count="125" uniqueCount="95">
  <si>
    <t>N° producteur</t>
  </si>
  <si>
    <t>TOTAL</t>
  </si>
  <si>
    <t>Dépôt de chèques</t>
  </si>
  <si>
    <t>Dépôt d'espèces</t>
  </si>
  <si>
    <t>fond de caisse</t>
  </si>
  <si>
    <t>Total du mois</t>
  </si>
  <si>
    <t>Bière</t>
  </si>
  <si>
    <t>Pourcentage</t>
  </si>
  <si>
    <t>Commission Boutique</t>
  </si>
  <si>
    <t>Légumes</t>
  </si>
  <si>
    <t>Bœuf</t>
  </si>
  <si>
    <t>Huiles</t>
  </si>
  <si>
    <t>Pain</t>
  </si>
  <si>
    <t>Poterie</t>
  </si>
  <si>
    <t>Fromages</t>
  </si>
  <si>
    <t>Agneau/bœuf</t>
  </si>
  <si>
    <t>Pâtes</t>
  </si>
  <si>
    <t>Miel</t>
  </si>
  <si>
    <t>Confitures</t>
  </si>
  <si>
    <t>Savons</t>
  </si>
  <si>
    <t>droit d'entrée Boutique</t>
  </si>
  <si>
    <t>Ferme de Dana</t>
  </si>
  <si>
    <t xml:space="preserve">Malo </t>
  </si>
  <si>
    <t>Mélonie</t>
  </si>
  <si>
    <t>Grégoire</t>
  </si>
  <si>
    <t>Dédé et Damien</t>
  </si>
  <si>
    <t>Florence</t>
  </si>
  <si>
    <t>Cyril</t>
  </si>
  <si>
    <t>Christine</t>
  </si>
  <si>
    <t>Emile</t>
  </si>
  <si>
    <t>Nathanaël</t>
  </si>
  <si>
    <t>Producteurs</t>
  </si>
  <si>
    <t xml:space="preserve">Pascal </t>
  </si>
  <si>
    <t>Joanie et Benjamin</t>
  </si>
  <si>
    <t>somme versée aux Producteurs</t>
  </si>
  <si>
    <t>RIB</t>
  </si>
  <si>
    <t>X</t>
  </si>
  <si>
    <t>Julien</t>
  </si>
  <si>
    <t>Bœuf Salers</t>
  </si>
  <si>
    <t>Jean François</t>
  </si>
  <si>
    <t>Safran</t>
  </si>
  <si>
    <t>Divers Boutique</t>
  </si>
  <si>
    <t>Boris</t>
  </si>
  <si>
    <t>Philippe</t>
  </si>
  <si>
    <t>Aromates</t>
  </si>
  <si>
    <t>Freddy</t>
  </si>
  <si>
    <t>Mathias</t>
  </si>
  <si>
    <t>Pain d'épices</t>
  </si>
  <si>
    <t>Aurochs'vert</t>
  </si>
  <si>
    <t>Charcuterie</t>
  </si>
  <si>
    <t>Biomat</t>
  </si>
  <si>
    <t>Sucre</t>
  </si>
  <si>
    <t>Chassagne</t>
  </si>
  <si>
    <t>Légumes secs</t>
  </si>
  <si>
    <t>Amélie</t>
  </si>
  <si>
    <t>Châtaigne</t>
  </si>
  <si>
    <t>Ile d'Olonne</t>
  </si>
  <si>
    <t>Sel</t>
  </si>
  <si>
    <t>Lentilles</t>
  </si>
  <si>
    <t>Café Solidaire</t>
  </si>
  <si>
    <t>Café</t>
  </si>
  <si>
    <t>Autour des plantes</t>
  </si>
  <si>
    <t>Cosmétiques</t>
  </si>
  <si>
    <t>Arrondi</t>
  </si>
  <si>
    <t>Boutique</t>
  </si>
  <si>
    <t>Achat/revente</t>
  </si>
  <si>
    <t>F et A Matringhem</t>
  </si>
  <si>
    <t>Vin</t>
  </si>
  <si>
    <t>Kiwi</t>
  </si>
  <si>
    <t>Emmanuel</t>
  </si>
  <si>
    <t>Agrumes</t>
  </si>
  <si>
    <t xml:space="preserve">Amélie </t>
  </si>
  <si>
    <t>Noix</t>
  </si>
  <si>
    <t>Fromage brebis</t>
  </si>
  <si>
    <t>Fromag brebis</t>
  </si>
  <si>
    <t>Fromag chèvre</t>
  </si>
  <si>
    <t>Chataigne</t>
  </si>
  <si>
    <t>Ventes Producteurs</t>
  </si>
  <si>
    <t>Carole et Guy</t>
  </si>
  <si>
    <t>Farine - Pâtes</t>
  </si>
  <si>
    <t>x</t>
  </si>
  <si>
    <t>Quinoa</t>
  </si>
  <si>
    <t>Pierrick</t>
  </si>
  <si>
    <t>Adhésion Association 2017</t>
  </si>
  <si>
    <t>A jour de l'adhésion 2017</t>
  </si>
  <si>
    <t>MOIS DE JUILLET  2017</t>
  </si>
  <si>
    <t>Samedi 01/07//2017</t>
  </si>
  <si>
    <t>Samedi 08/07/2017</t>
  </si>
  <si>
    <t>Samedi 15/07/2017</t>
  </si>
  <si>
    <t>Samedi 22/07//2017</t>
  </si>
  <si>
    <t>PAIN</t>
  </si>
  <si>
    <t>Anne Hervé</t>
  </si>
  <si>
    <t>Samedi 29/07/2017</t>
  </si>
  <si>
    <t>Soirée du 13/07/2017 CI ORTF</t>
  </si>
  <si>
    <t>Régul. facture 2/2017 Boutique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</si>
</sst>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sz val="24"/>
      <color theme="1"/>
      <name val="Comic Sans MS"/>
      <family val="4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omic Sans MS"/>
      <family val="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16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44" fontId="1" fillId="0" borderId="0" xfId="0" applyNumberFormat="1" applyFont="1" applyAlignment="1">
      <alignment horizontal="centerContinuous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13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44" fontId="0" fillId="0" borderId="0" xfId="0" applyNumberFormat="1"/>
    <xf numFmtId="44" fontId="0" fillId="0" borderId="12" xfId="0" applyNumberForma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0" fillId="2" borderId="3" xfId="0" applyNumberFormat="1" applyFill="1" applyBorder="1" applyAlignment="1">
      <alignment horizontal="center" vertical="center"/>
    </xf>
    <xf numFmtId="44" fontId="0" fillId="0" borderId="13" xfId="0" applyNumberFormat="1" applyBorder="1" applyAlignment="1">
      <alignment vertical="center"/>
    </xf>
    <xf numFmtId="44" fontId="0" fillId="0" borderId="6" xfId="0" applyNumberForma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9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4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4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2" borderId="16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0" fontId="0" fillId="0" borderId="0" xfId="0" applyNumberFormat="1"/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9" fontId="0" fillId="2" borderId="16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4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40" fontId="0" fillId="2" borderId="4" xfId="0" applyNumberFormat="1" applyFill="1" applyBorder="1" applyAlignment="1">
      <alignment horizontal="center" vertical="center"/>
    </xf>
    <xf numFmtId="40" fontId="0" fillId="2" borderId="4" xfId="0" applyNumberFormat="1" applyFill="1" applyBorder="1" applyAlignment="1">
      <alignment vertical="center"/>
    </xf>
    <xf numFmtId="40" fontId="0" fillId="2" borderId="16" xfId="0" applyNumberFormat="1" applyFill="1" applyBorder="1" applyAlignment="1">
      <alignment horizontal="center" vertical="center"/>
    </xf>
    <xf numFmtId="40" fontId="0" fillId="2" borderId="3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9" fontId="0" fillId="3" borderId="12" xfId="0" applyNumberFormat="1" applyFill="1" applyBorder="1" applyAlignment="1">
      <alignment horizontal="center" vertical="center"/>
    </xf>
    <xf numFmtId="9" fontId="0" fillId="3" borderId="13" xfId="0" applyNumberFormat="1" applyFill="1" applyBorder="1" applyAlignment="1">
      <alignment horizontal="center" vertical="center"/>
    </xf>
    <xf numFmtId="9" fontId="0" fillId="3" borderId="14" xfId="0" applyNumberForma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4" fontId="3" fillId="2" borderId="12" xfId="0" applyNumberFormat="1" applyFont="1" applyFill="1" applyBorder="1" applyAlignment="1">
      <alignment horizontal="center" vertical="center"/>
    </xf>
    <xf numFmtId="44" fontId="3" fillId="2" borderId="14" xfId="0" applyNumberFormat="1" applyFont="1" applyFill="1" applyBorder="1" applyAlignment="1">
      <alignment horizontal="center" vertical="center"/>
    </xf>
    <xf numFmtId="44" fontId="3" fillId="2" borderId="12" xfId="0" applyNumberFormat="1" applyFont="1" applyFill="1" applyBorder="1" applyAlignment="1">
      <alignment horizontal="center"/>
    </xf>
    <xf numFmtId="44" fontId="3" fillId="2" borderId="14" xfId="0" applyNumberFormat="1" applyFont="1" applyFill="1" applyBorder="1" applyAlignment="1">
      <alignment horizontal="center"/>
    </xf>
    <xf numFmtId="9" fontId="5" fillId="2" borderId="12" xfId="0" applyNumberFormat="1" applyFont="1" applyFill="1" applyBorder="1" applyAlignment="1">
      <alignment horizontal="center" vertical="center"/>
    </xf>
    <xf numFmtId="9" fontId="5" fillId="2" borderId="13" xfId="0" applyNumberFormat="1" applyFont="1" applyFill="1" applyBorder="1" applyAlignment="1">
      <alignment horizontal="center" vertical="center"/>
    </xf>
    <xf numFmtId="9" fontId="5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showWhiteSpace="0" topLeftCell="A40" zoomScale="90" zoomScaleNormal="90" workbookViewId="0">
      <selection activeCell="H46" sqref="H46"/>
    </sheetView>
  </sheetViews>
  <sheetFormatPr baseColWidth="10" defaultRowHeight="15" x14ac:dyDescent="0.25"/>
  <cols>
    <col min="1" max="1" width="11" style="26" customWidth="1"/>
    <col min="2" max="2" width="21" customWidth="1"/>
    <col min="3" max="3" width="12.140625" style="36" customWidth="1"/>
    <col min="4" max="4" width="12.7109375" style="36" customWidth="1"/>
    <col min="5" max="8" width="12.28515625" style="36" customWidth="1"/>
    <col min="9" max="9" width="10.42578125" customWidth="1"/>
    <col min="10" max="10" width="13.42578125" style="26" customWidth="1"/>
    <col min="11" max="11" width="14.140625" style="36" customWidth="1"/>
    <col min="12" max="12" width="8.42578125" style="22" customWidth="1"/>
    <col min="13" max="13" width="11.28515625" style="18" customWidth="1"/>
    <col min="14" max="14" width="9" style="18" customWidth="1"/>
    <col min="15" max="15" width="12.140625" style="40" customWidth="1"/>
    <col min="16" max="16" width="11.5703125" style="40" customWidth="1"/>
    <col min="17" max="17" width="10.28515625" style="25" customWidth="1"/>
  </cols>
  <sheetData>
    <row r="1" spans="1:19" ht="36.75" customHeight="1" thickBot="1" x14ac:dyDescent="0.3">
      <c r="A1" s="14" t="s">
        <v>85</v>
      </c>
      <c r="B1" s="14"/>
      <c r="C1" s="29"/>
      <c r="D1" s="29"/>
      <c r="E1" s="29"/>
      <c r="F1" s="29"/>
      <c r="G1" s="29"/>
      <c r="H1" s="29"/>
      <c r="I1" s="14"/>
      <c r="J1" s="14"/>
      <c r="K1" s="29"/>
      <c r="L1" s="46"/>
      <c r="M1" s="47"/>
      <c r="N1" s="47"/>
      <c r="O1" s="29"/>
      <c r="P1" s="29"/>
      <c r="Q1" s="48"/>
    </row>
    <row r="2" spans="1:19" s="15" customFormat="1" ht="68.25" customHeight="1" thickBot="1" x14ac:dyDescent="0.3">
      <c r="A2" s="2" t="s">
        <v>0</v>
      </c>
      <c r="B2" s="2" t="s">
        <v>31</v>
      </c>
      <c r="C2" s="62" t="s">
        <v>86</v>
      </c>
      <c r="D2" s="62" t="s">
        <v>87</v>
      </c>
      <c r="E2" s="62" t="s">
        <v>88</v>
      </c>
      <c r="F2" s="62" t="s">
        <v>89</v>
      </c>
      <c r="G2" s="62" t="s">
        <v>92</v>
      </c>
      <c r="H2" s="62" t="s">
        <v>93</v>
      </c>
      <c r="I2" s="2" t="s">
        <v>94</v>
      </c>
      <c r="J2" s="2"/>
      <c r="K2" s="30" t="s">
        <v>5</v>
      </c>
      <c r="L2" s="19" t="s">
        <v>7</v>
      </c>
      <c r="M2" s="16" t="s">
        <v>83</v>
      </c>
      <c r="N2" s="16" t="s">
        <v>20</v>
      </c>
      <c r="O2" s="30" t="s">
        <v>34</v>
      </c>
      <c r="P2" s="37" t="s">
        <v>8</v>
      </c>
      <c r="Q2" s="2" t="s">
        <v>35</v>
      </c>
    </row>
    <row r="3" spans="1:19" x14ac:dyDescent="0.25">
      <c r="A3" s="23"/>
      <c r="B3" s="52"/>
      <c r="C3" s="53"/>
      <c r="D3" s="53"/>
      <c r="E3" s="53"/>
      <c r="F3" s="53"/>
      <c r="G3" s="53"/>
      <c r="H3" s="53"/>
      <c r="I3" s="52"/>
      <c r="J3" s="54"/>
      <c r="K3" s="53"/>
      <c r="L3" s="55"/>
      <c r="M3" s="56"/>
      <c r="N3" s="56"/>
      <c r="O3" s="57"/>
      <c r="P3" s="57"/>
      <c r="Q3" s="28"/>
    </row>
    <row r="4" spans="1:19" ht="24.95" customHeight="1" x14ac:dyDescent="0.25">
      <c r="A4" s="64">
        <v>1</v>
      </c>
      <c r="B4" s="64" t="s">
        <v>33</v>
      </c>
      <c r="C4" s="58">
        <v>101.53</v>
      </c>
      <c r="D4" s="58">
        <v>154.37</v>
      </c>
      <c r="E4" s="58">
        <v>216.75</v>
      </c>
      <c r="F4" s="58">
        <v>231.05</v>
      </c>
      <c r="G4" s="58">
        <v>221.05</v>
      </c>
      <c r="H4" s="58">
        <v>11</v>
      </c>
      <c r="I4" s="65"/>
      <c r="J4" s="64" t="s">
        <v>9</v>
      </c>
      <c r="K4" s="58">
        <f>SUM(C4:I4)</f>
        <v>935.75</v>
      </c>
      <c r="L4" s="66">
        <v>0.1</v>
      </c>
      <c r="M4" s="65"/>
      <c r="N4" s="65"/>
      <c r="O4" s="58">
        <f t="shared" ref="O4:O9" si="0">(K4-P4)-(M4+N4)</f>
        <v>842.17499999999995</v>
      </c>
      <c r="P4" s="58">
        <f t="shared" ref="P4:P42" si="1">K4*L4</f>
        <v>93.575000000000003</v>
      </c>
      <c r="Q4" s="64" t="s">
        <v>36</v>
      </c>
    </row>
    <row r="5" spans="1:19" ht="24.95" customHeight="1" x14ac:dyDescent="0.25">
      <c r="A5" s="59">
        <v>2</v>
      </c>
      <c r="B5" s="59"/>
      <c r="C5" s="41"/>
      <c r="D5" s="41"/>
      <c r="E5" s="41"/>
      <c r="F5" s="41"/>
      <c r="G5" s="41"/>
      <c r="H5" s="41"/>
      <c r="I5" s="60"/>
      <c r="J5" s="59"/>
      <c r="K5" s="58">
        <f t="shared" ref="K5:K43" si="2">SUM(C5:I5)</f>
        <v>0</v>
      </c>
      <c r="L5" s="61">
        <v>0.25</v>
      </c>
      <c r="M5" s="60"/>
      <c r="N5" s="60"/>
      <c r="O5" s="58">
        <f t="shared" si="0"/>
        <v>0</v>
      </c>
      <c r="P5" s="41">
        <f t="shared" si="1"/>
        <v>0</v>
      </c>
      <c r="Q5" s="59" t="s">
        <v>36</v>
      </c>
    </row>
    <row r="6" spans="1:19" ht="24.95" customHeight="1" x14ac:dyDescent="0.25">
      <c r="A6" s="59">
        <v>3</v>
      </c>
      <c r="B6" s="59" t="s">
        <v>43</v>
      </c>
      <c r="C6" s="41"/>
      <c r="D6" s="41"/>
      <c r="E6" s="41"/>
      <c r="F6" s="41">
        <v>174.93</v>
      </c>
      <c r="G6" s="41"/>
      <c r="H6" s="41"/>
      <c r="I6" s="60"/>
      <c r="J6" s="59" t="s">
        <v>10</v>
      </c>
      <c r="K6" s="58">
        <f t="shared" si="2"/>
        <v>174.93</v>
      </c>
      <c r="L6" s="61">
        <v>0.25</v>
      </c>
      <c r="M6" s="75"/>
      <c r="N6" s="60"/>
      <c r="O6" s="58">
        <f t="shared" si="0"/>
        <v>131.19749999999999</v>
      </c>
      <c r="P6" s="41">
        <f t="shared" si="1"/>
        <v>43.732500000000002</v>
      </c>
      <c r="Q6" s="59" t="s">
        <v>36</v>
      </c>
    </row>
    <row r="7" spans="1:19" ht="24.95" customHeight="1" x14ac:dyDescent="0.25">
      <c r="A7" s="59">
        <v>3</v>
      </c>
      <c r="B7" s="59" t="s">
        <v>42</v>
      </c>
      <c r="C7" s="41">
        <v>196.07</v>
      </c>
      <c r="D7" s="41"/>
      <c r="E7" s="41"/>
      <c r="F7" s="41"/>
      <c r="G7" s="41"/>
      <c r="H7" s="41"/>
      <c r="I7" s="60"/>
      <c r="J7" s="59" t="s">
        <v>10</v>
      </c>
      <c r="K7" s="58">
        <f t="shared" si="2"/>
        <v>196.07</v>
      </c>
      <c r="L7" s="61">
        <v>0.25</v>
      </c>
      <c r="M7" s="60"/>
      <c r="N7" s="60"/>
      <c r="O7" s="58">
        <f t="shared" si="0"/>
        <v>147.05250000000001</v>
      </c>
      <c r="P7" s="41">
        <f t="shared" si="1"/>
        <v>49.017499999999998</v>
      </c>
      <c r="Q7" s="59" t="s">
        <v>36</v>
      </c>
    </row>
    <row r="8" spans="1:19" ht="24.95" customHeight="1" x14ac:dyDescent="0.25">
      <c r="A8" s="59">
        <v>3</v>
      </c>
      <c r="B8" s="59" t="s">
        <v>32</v>
      </c>
      <c r="C8" s="41"/>
      <c r="D8" s="41">
        <v>201.41</v>
      </c>
      <c r="E8" s="41">
        <v>25.6</v>
      </c>
      <c r="F8" s="41"/>
      <c r="G8" s="41"/>
      <c r="H8" s="41">
        <v>128.02000000000001</v>
      </c>
      <c r="I8" s="60"/>
      <c r="J8" s="59" t="s">
        <v>10</v>
      </c>
      <c r="K8" s="58">
        <f>SUM(C8:I8)-128.02</f>
        <v>227.00999999999996</v>
      </c>
      <c r="L8" s="61">
        <v>0.25</v>
      </c>
      <c r="M8" s="75"/>
      <c r="N8" s="60"/>
      <c r="O8" s="58">
        <f>(K8-P8)-(M8+N8)+128.02</f>
        <v>298.27749999999997</v>
      </c>
      <c r="P8" s="41">
        <f t="shared" si="1"/>
        <v>56.752499999999991</v>
      </c>
      <c r="Q8" s="59" t="s">
        <v>36</v>
      </c>
    </row>
    <row r="9" spans="1:19" ht="24.95" customHeight="1" x14ac:dyDescent="0.25">
      <c r="A9" s="59">
        <v>4</v>
      </c>
      <c r="B9" s="59" t="s">
        <v>21</v>
      </c>
      <c r="C9" s="41">
        <v>10.5</v>
      </c>
      <c r="D9" s="41">
        <v>8.25</v>
      </c>
      <c r="E9" s="41">
        <v>9.35</v>
      </c>
      <c r="F9" s="41">
        <v>24.55</v>
      </c>
      <c r="G9" s="41">
        <v>4.6500000000000004</v>
      </c>
      <c r="H9" s="41">
        <v>3.5</v>
      </c>
      <c r="I9" s="60"/>
      <c r="J9" s="59" t="s">
        <v>11</v>
      </c>
      <c r="K9" s="58">
        <f t="shared" si="2"/>
        <v>60.800000000000004</v>
      </c>
      <c r="L9" s="61">
        <v>0.25</v>
      </c>
      <c r="M9" s="75"/>
      <c r="N9" s="60"/>
      <c r="O9" s="58">
        <f t="shared" si="0"/>
        <v>45.6</v>
      </c>
      <c r="P9" s="41">
        <f t="shared" si="1"/>
        <v>15.200000000000001</v>
      </c>
      <c r="Q9" s="59" t="s">
        <v>36</v>
      </c>
    </row>
    <row r="10" spans="1:19" ht="24.95" customHeight="1" x14ac:dyDescent="0.25">
      <c r="A10" s="59">
        <v>5</v>
      </c>
      <c r="B10" s="59" t="s">
        <v>22</v>
      </c>
      <c r="C10" s="41">
        <v>72</v>
      </c>
      <c r="D10" s="41">
        <v>65.819999999999993</v>
      </c>
      <c r="E10" s="41"/>
      <c r="F10" s="41"/>
      <c r="G10" s="41"/>
      <c r="H10" s="41"/>
      <c r="I10" s="60"/>
      <c r="J10" s="59" t="s">
        <v>12</v>
      </c>
      <c r="K10" s="58">
        <f t="shared" si="2"/>
        <v>137.82</v>
      </c>
      <c r="L10" s="61">
        <v>0.25</v>
      </c>
      <c r="M10" s="75"/>
      <c r="N10" s="60"/>
      <c r="O10" s="41">
        <f>K10-P10</f>
        <v>103.36499999999999</v>
      </c>
      <c r="P10" s="41">
        <f t="shared" si="1"/>
        <v>34.454999999999998</v>
      </c>
      <c r="Q10" s="59" t="s">
        <v>36</v>
      </c>
    </row>
    <row r="11" spans="1:19" ht="24.95" customHeight="1" x14ac:dyDescent="0.25">
      <c r="A11" s="59">
        <v>6</v>
      </c>
      <c r="B11" s="59" t="s">
        <v>23</v>
      </c>
      <c r="C11" s="41">
        <v>107</v>
      </c>
      <c r="D11" s="41"/>
      <c r="E11" s="41">
        <v>21.96</v>
      </c>
      <c r="F11" s="41"/>
      <c r="G11" s="41"/>
      <c r="H11" s="41"/>
      <c r="I11" s="60"/>
      <c r="J11" s="59" t="s">
        <v>13</v>
      </c>
      <c r="K11" s="58">
        <f t="shared" si="2"/>
        <v>128.96</v>
      </c>
      <c r="L11" s="61">
        <v>0.25</v>
      </c>
      <c r="M11" s="75"/>
      <c r="N11" s="60"/>
      <c r="O11" s="58">
        <f>(K11-P11)-(M11+N11)</f>
        <v>96.72</v>
      </c>
      <c r="P11" s="41">
        <f t="shared" si="1"/>
        <v>32.24</v>
      </c>
      <c r="Q11" s="59" t="s">
        <v>36</v>
      </c>
    </row>
    <row r="12" spans="1:19" ht="24.95" customHeight="1" x14ac:dyDescent="0.25">
      <c r="A12" s="59">
        <v>7</v>
      </c>
      <c r="B12" s="59" t="s">
        <v>24</v>
      </c>
      <c r="C12" s="41">
        <v>64.37</v>
      </c>
      <c r="D12" s="41">
        <v>64.2</v>
      </c>
      <c r="E12" s="41">
        <v>148.22999999999999</v>
      </c>
      <c r="F12" s="41">
        <v>159.25</v>
      </c>
      <c r="G12" s="41">
        <v>80.959999999999994</v>
      </c>
      <c r="H12" s="41">
        <v>60.9</v>
      </c>
      <c r="I12" s="60">
        <v>8.76</v>
      </c>
      <c r="J12" s="59" t="s">
        <v>14</v>
      </c>
      <c r="K12" s="58">
        <f t="shared" si="2"/>
        <v>586.66999999999996</v>
      </c>
      <c r="L12" s="61">
        <v>0.25</v>
      </c>
      <c r="M12" s="75"/>
      <c r="N12" s="60"/>
      <c r="O12" s="58">
        <f>(K12-P12)-(M12+N12)</f>
        <v>440.00249999999994</v>
      </c>
      <c r="P12" s="41">
        <f t="shared" si="1"/>
        <v>146.66749999999999</v>
      </c>
      <c r="Q12" s="59" t="s">
        <v>36</v>
      </c>
      <c r="S12" s="36"/>
    </row>
    <row r="13" spans="1:19" ht="24.95" customHeight="1" x14ac:dyDescent="0.25">
      <c r="A13" s="59">
        <v>8</v>
      </c>
      <c r="B13" s="59" t="s">
        <v>25</v>
      </c>
      <c r="C13" s="41">
        <v>36.729999999999997</v>
      </c>
      <c r="D13" s="41">
        <v>193.97</v>
      </c>
      <c r="E13" s="41">
        <v>336.13</v>
      </c>
      <c r="F13" s="41">
        <v>133.69</v>
      </c>
      <c r="G13" s="41">
        <v>453.87</v>
      </c>
      <c r="H13" s="41">
        <v>140</v>
      </c>
      <c r="I13" s="60"/>
      <c r="J13" s="59" t="s">
        <v>15</v>
      </c>
      <c r="K13" s="58">
        <f>SUM(C13:I13)-140</f>
        <v>1154.3899999999999</v>
      </c>
      <c r="L13" s="61">
        <v>0.1</v>
      </c>
      <c r="M13" s="75"/>
      <c r="N13" s="60"/>
      <c r="O13" s="41">
        <f>K13-P13+140</f>
        <v>1178.9509999999998</v>
      </c>
      <c r="P13" s="41">
        <f t="shared" si="1"/>
        <v>115.43899999999999</v>
      </c>
      <c r="Q13" s="59" t="s">
        <v>36</v>
      </c>
    </row>
    <row r="14" spans="1:19" ht="24.95" customHeight="1" x14ac:dyDescent="0.25">
      <c r="A14" s="59">
        <v>9</v>
      </c>
      <c r="B14" s="59" t="s">
        <v>26</v>
      </c>
      <c r="C14" s="41">
        <v>8.3000000000000007</v>
      </c>
      <c r="D14" s="41">
        <v>15.23</v>
      </c>
      <c r="E14" s="41">
        <v>7.76</v>
      </c>
      <c r="F14" s="41">
        <v>3.2</v>
      </c>
      <c r="G14" s="41">
        <v>4.7</v>
      </c>
      <c r="H14" s="41"/>
      <c r="I14" s="60"/>
      <c r="J14" s="59" t="s">
        <v>16</v>
      </c>
      <c r="K14" s="58">
        <f t="shared" si="2"/>
        <v>39.190000000000005</v>
      </c>
      <c r="L14" s="61">
        <v>0.25</v>
      </c>
      <c r="M14" s="75"/>
      <c r="N14" s="60"/>
      <c r="O14" s="58">
        <f>(K14-P14)-(M14+N14)</f>
        <v>29.392500000000005</v>
      </c>
      <c r="P14" s="41">
        <f t="shared" si="1"/>
        <v>9.7975000000000012</v>
      </c>
      <c r="Q14" s="59" t="s">
        <v>36</v>
      </c>
    </row>
    <row r="15" spans="1:19" ht="24.95" customHeight="1" x14ac:dyDescent="0.25">
      <c r="A15" s="59">
        <v>10</v>
      </c>
      <c r="B15" s="59" t="s">
        <v>27</v>
      </c>
      <c r="C15" s="41">
        <v>13</v>
      </c>
      <c r="D15" s="41">
        <v>13</v>
      </c>
      <c r="E15" s="41"/>
      <c r="F15" s="41"/>
      <c r="G15" s="41"/>
      <c r="H15" s="41"/>
      <c r="I15" s="60"/>
      <c r="J15" s="59" t="s">
        <v>17</v>
      </c>
      <c r="K15" s="58">
        <f t="shared" si="2"/>
        <v>26</v>
      </c>
      <c r="L15" s="61">
        <v>0.25</v>
      </c>
      <c r="M15" s="75"/>
      <c r="N15" s="60"/>
      <c r="O15" s="58">
        <f>(K15-P15)-(M15+N15)</f>
        <v>19.5</v>
      </c>
      <c r="P15" s="41">
        <f t="shared" si="1"/>
        <v>6.5</v>
      </c>
      <c r="Q15" s="59" t="s">
        <v>36</v>
      </c>
    </row>
    <row r="16" spans="1:19" ht="24.95" customHeight="1" x14ac:dyDescent="0.25">
      <c r="A16" s="59">
        <v>11</v>
      </c>
      <c r="B16" s="59" t="s">
        <v>30</v>
      </c>
      <c r="C16" s="41">
        <v>70.5</v>
      </c>
      <c r="D16" s="41">
        <v>108.2</v>
      </c>
      <c r="E16" s="41">
        <v>93.6</v>
      </c>
      <c r="F16" s="41">
        <v>90.1</v>
      </c>
      <c r="G16" s="41">
        <v>58.9</v>
      </c>
      <c r="H16" s="41"/>
      <c r="I16" s="60"/>
      <c r="J16" s="59" t="s">
        <v>6</v>
      </c>
      <c r="K16" s="58">
        <f t="shared" si="2"/>
        <v>421.29999999999995</v>
      </c>
      <c r="L16" s="61">
        <v>0.15</v>
      </c>
      <c r="M16" s="75"/>
      <c r="N16" s="60"/>
      <c r="O16" s="58">
        <f>(K16-P16)-(M16+N16)</f>
        <v>358.10499999999996</v>
      </c>
      <c r="P16" s="41">
        <f t="shared" si="1"/>
        <v>63.194999999999993</v>
      </c>
      <c r="Q16" s="59" t="s">
        <v>36</v>
      </c>
    </row>
    <row r="17" spans="1:17" ht="24.95" customHeight="1" x14ac:dyDescent="0.25">
      <c r="A17" s="59">
        <v>12</v>
      </c>
      <c r="B17" s="59" t="s">
        <v>28</v>
      </c>
      <c r="C17" s="41">
        <v>5.3</v>
      </c>
      <c r="D17" s="41">
        <v>14.75</v>
      </c>
      <c r="E17" s="41">
        <v>29.5</v>
      </c>
      <c r="F17" s="41">
        <v>5.3</v>
      </c>
      <c r="G17" s="41">
        <v>21.55</v>
      </c>
      <c r="H17" s="41"/>
      <c r="I17" s="60">
        <v>4.55</v>
      </c>
      <c r="J17" s="59" t="s">
        <v>18</v>
      </c>
      <c r="K17" s="58">
        <f t="shared" si="2"/>
        <v>80.949999999999989</v>
      </c>
      <c r="L17" s="61">
        <v>0.15</v>
      </c>
      <c r="M17" s="75"/>
      <c r="N17" s="60"/>
      <c r="O17" s="58">
        <f t="shared" ref="O17:O43" si="3">(K17-P17)-(M17+N17)</f>
        <v>68.80749999999999</v>
      </c>
      <c r="P17" s="41">
        <f t="shared" si="1"/>
        <v>12.142499999999998</v>
      </c>
      <c r="Q17" s="59" t="s">
        <v>36</v>
      </c>
    </row>
    <row r="18" spans="1:17" ht="24.95" customHeight="1" x14ac:dyDescent="0.25">
      <c r="A18" s="59">
        <v>13</v>
      </c>
      <c r="B18" s="59" t="s">
        <v>29</v>
      </c>
      <c r="C18" s="41"/>
      <c r="D18" s="41">
        <v>15</v>
      </c>
      <c r="E18" s="41">
        <v>7.5</v>
      </c>
      <c r="F18" s="41">
        <v>6</v>
      </c>
      <c r="G18" s="41"/>
      <c r="H18" s="41"/>
      <c r="I18" s="60"/>
      <c r="J18" s="59" t="s">
        <v>19</v>
      </c>
      <c r="K18" s="58">
        <f t="shared" si="2"/>
        <v>28.5</v>
      </c>
      <c r="L18" s="61">
        <v>0.25</v>
      </c>
      <c r="M18" s="60"/>
      <c r="N18" s="60"/>
      <c r="O18" s="58">
        <f t="shared" si="3"/>
        <v>21.375</v>
      </c>
      <c r="P18" s="41">
        <f t="shared" si="1"/>
        <v>7.125</v>
      </c>
      <c r="Q18" s="59" t="s">
        <v>36</v>
      </c>
    </row>
    <row r="19" spans="1:17" ht="24.95" customHeight="1" x14ac:dyDescent="0.25">
      <c r="A19" s="59">
        <v>14</v>
      </c>
      <c r="B19" s="59" t="s">
        <v>61</v>
      </c>
      <c r="C19" s="41"/>
      <c r="D19" s="41">
        <v>27.3</v>
      </c>
      <c r="E19" s="41"/>
      <c r="F19" s="41"/>
      <c r="G19" s="41">
        <v>33.6</v>
      </c>
      <c r="H19" s="41"/>
      <c r="I19" s="60"/>
      <c r="J19" s="59" t="s">
        <v>62</v>
      </c>
      <c r="K19" s="58">
        <f t="shared" si="2"/>
        <v>60.900000000000006</v>
      </c>
      <c r="L19" s="61">
        <v>0.25</v>
      </c>
      <c r="M19" s="75"/>
      <c r="N19" s="60"/>
      <c r="O19" s="58">
        <f t="shared" si="3"/>
        <v>45.675000000000004</v>
      </c>
      <c r="P19" s="41">
        <f t="shared" si="1"/>
        <v>15.225000000000001</v>
      </c>
      <c r="Q19" s="67" t="s">
        <v>36</v>
      </c>
    </row>
    <row r="20" spans="1:17" ht="24.95" customHeight="1" x14ac:dyDescent="0.25">
      <c r="A20" s="59">
        <v>15</v>
      </c>
      <c r="B20" s="59" t="s">
        <v>39</v>
      </c>
      <c r="C20" s="41"/>
      <c r="D20" s="41">
        <v>44</v>
      </c>
      <c r="E20" s="41"/>
      <c r="F20" s="41">
        <v>30</v>
      </c>
      <c r="G20" s="41">
        <v>18</v>
      </c>
      <c r="H20" s="41">
        <v>47</v>
      </c>
      <c r="I20" s="60"/>
      <c r="J20" s="59" t="s">
        <v>40</v>
      </c>
      <c r="K20" s="58">
        <f>SUM(C20:I20)-47</f>
        <v>92</v>
      </c>
      <c r="L20" s="61">
        <v>0.15</v>
      </c>
      <c r="M20" s="75"/>
      <c r="N20" s="60"/>
      <c r="O20" s="58">
        <f>(K20-P20)-(M20+N20)+47</f>
        <v>125.2</v>
      </c>
      <c r="P20" s="41">
        <f t="shared" si="1"/>
        <v>13.799999999999999</v>
      </c>
      <c r="Q20" s="67" t="s">
        <v>36</v>
      </c>
    </row>
    <row r="21" spans="1:17" ht="24.95" customHeight="1" x14ac:dyDescent="0.25">
      <c r="A21" s="59">
        <v>16</v>
      </c>
      <c r="B21" s="59" t="s">
        <v>37</v>
      </c>
      <c r="C21" s="41"/>
      <c r="D21" s="41"/>
      <c r="E21" s="41"/>
      <c r="F21" s="41"/>
      <c r="G21" s="41"/>
      <c r="H21" s="41"/>
      <c r="I21" s="60"/>
      <c r="J21" s="59" t="s">
        <v>38</v>
      </c>
      <c r="K21" s="58">
        <f t="shared" si="2"/>
        <v>0</v>
      </c>
      <c r="L21" s="61">
        <v>0.15</v>
      </c>
      <c r="M21" s="75"/>
      <c r="N21" s="60"/>
      <c r="O21" s="58">
        <f t="shared" si="3"/>
        <v>0</v>
      </c>
      <c r="P21" s="41">
        <f t="shared" si="1"/>
        <v>0</v>
      </c>
      <c r="Q21" s="59" t="s">
        <v>36</v>
      </c>
    </row>
    <row r="22" spans="1:17" ht="24.95" customHeight="1" x14ac:dyDescent="0.25">
      <c r="A22" s="59">
        <v>17</v>
      </c>
      <c r="B22" s="59" t="s">
        <v>45</v>
      </c>
      <c r="C22" s="41">
        <v>2</v>
      </c>
      <c r="D22" s="41">
        <v>14</v>
      </c>
      <c r="E22" s="41">
        <v>8</v>
      </c>
      <c r="F22" s="41">
        <v>10</v>
      </c>
      <c r="G22" s="41">
        <v>20</v>
      </c>
      <c r="H22" s="41">
        <v>6</v>
      </c>
      <c r="I22" s="60"/>
      <c r="J22" s="59" t="s">
        <v>44</v>
      </c>
      <c r="K22" s="58">
        <f t="shared" si="2"/>
        <v>60</v>
      </c>
      <c r="L22" s="61">
        <v>0.1</v>
      </c>
      <c r="M22" s="75"/>
      <c r="N22" s="60"/>
      <c r="O22" s="58">
        <f t="shared" si="3"/>
        <v>54</v>
      </c>
      <c r="P22" s="41">
        <f t="shared" si="1"/>
        <v>6</v>
      </c>
      <c r="Q22" s="59" t="s">
        <v>36</v>
      </c>
    </row>
    <row r="23" spans="1:17" ht="24.95" customHeight="1" x14ac:dyDescent="0.25">
      <c r="A23" s="59">
        <v>18</v>
      </c>
      <c r="B23" s="59" t="s">
        <v>46</v>
      </c>
      <c r="C23" s="41">
        <v>10.8</v>
      </c>
      <c r="D23" s="41">
        <v>71.5</v>
      </c>
      <c r="E23" s="41">
        <v>38.6</v>
      </c>
      <c r="F23" s="41">
        <v>34.1</v>
      </c>
      <c r="G23" s="41">
        <v>33.299999999999997</v>
      </c>
      <c r="H23" s="41"/>
      <c r="I23" s="60"/>
      <c r="J23" s="59" t="s">
        <v>47</v>
      </c>
      <c r="K23" s="58">
        <f t="shared" si="2"/>
        <v>188.3</v>
      </c>
      <c r="L23" s="61">
        <v>0.15</v>
      </c>
      <c r="M23" s="75"/>
      <c r="N23" s="60"/>
      <c r="O23" s="58">
        <f t="shared" si="3"/>
        <v>160.05500000000001</v>
      </c>
      <c r="P23" s="41">
        <f t="shared" si="1"/>
        <v>28.245000000000001</v>
      </c>
      <c r="Q23" s="59" t="s">
        <v>36</v>
      </c>
    </row>
    <row r="24" spans="1:17" ht="24.95" customHeight="1" x14ac:dyDescent="0.25">
      <c r="A24" s="59">
        <v>19</v>
      </c>
      <c r="B24" s="59" t="s">
        <v>69</v>
      </c>
      <c r="C24" s="41">
        <v>93.2</v>
      </c>
      <c r="D24" s="41">
        <v>59.55</v>
      </c>
      <c r="E24" s="41">
        <v>92.6</v>
      </c>
      <c r="F24" s="41">
        <v>66.400000000000006</v>
      </c>
      <c r="G24" s="41">
        <v>66.45</v>
      </c>
      <c r="H24" s="41">
        <v>27.3</v>
      </c>
      <c r="I24" s="60">
        <v>19.45</v>
      </c>
      <c r="J24" s="59" t="s">
        <v>75</v>
      </c>
      <c r="K24" s="58">
        <f t="shared" si="2"/>
        <v>424.95</v>
      </c>
      <c r="L24" s="61">
        <v>0.25</v>
      </c>
      <c r="M24" s="75"/>
      <c r="N24" s="60"/>
      <c r="O24" s="58">
        <f t="shared" si="3"/>
        <v>318.71249999999998</v>
      </c>
      <c r="P24" s="41">
        <f t="shared" si="1"/>
        <v>106.2375</v>
      </c>
      <c r="Q24" s="59" t="s">
        <v>36</v>
      </c>
    </row>
    <row r="25" spans="1:17" ht="24.95" customHeight="1" x14ac:dyDescent="0.25">
      <c r="A25" s="59">
        <v>20</v>
      </c>
      <c r="B25" s="59" t="s">
        <v>71</v>
      </c>
      <c r="C25" s="41">
        <v>4.9000000000000004</v>
      </c>
      <c r="D25" s="41">
        <v>5.4</v>
      </c>
      <c r="E25" s="41">
        <v>5.4</v>
      </c>
      <c r="F25" s="41">
        <v>5.4</v>
      </c>
      <c r="G25" s="41"/>
      <c r="H25" s="41"/>
      <c r="I25" s="60"/>
      <c r="J25" s="59" t="s">
        <v>76</v>
      </c>
      <c r="K25" s="58">
        <f t="shared" si="2"/>
        <v>21.1</v>
      </c>
      <c r="L25" s="61">
        <v>0.25</v>
      </c>
      <c r="M25" s="75"/>
      <c r="N25" s="60"/>
      <c r="O25" s="58">
        <f t="shared" si="3"/>
        <v>15.825000000000001</v>
      </c>
      <c r="P25" s="41">
        <f t="shared" si="1"/>
        <v>5.2750000000000004</v>
      </c>
      <c r="Q25" s="59" t="s">
        <v>36</v>
      </c>
    </row>
    <row r="26" spans="1:17" ht="24.95" customHeight="1" x14ac:dyDescent="0.25">
      <c r="A26" s="59">
        <v>21</v>
      </c>
      <c r="B26" s="59" t="s">
        <v>78</v>
      </c>
      <c r="C26" s="41">
        <v>5.2</v>
      </c>
      <c r="D26" s="41">
        <v>7.2</v>
      </c>
      <c r="E26" s="41">
        <v>9.8000000000000007</v>
      </c>
      <c r="F26" s="41">
        <v>6.9</v>
      </c>
      <c r="G26" s="41">
        <v>18</v>
      </c>
      <c r="H26" s="41"/>
      <c r="I26" s="60"/>
      <c r="J26" s="59" t="s">
        <v>79</v>
      </c>
      <c r="K26" s="58">
        <f t="shared" si="2"/>
        <v>47.1</v>
      </c>
      <c r="L26" s="61">
        <v>0.15</v>
      </c>
      <c r="M26" s="75"/>
      <c r="N26" s="60"/>
      <c r="O26" s="58">
        <f t="shared" si="3"/>
        <v>40.035000000000004</v>
      </c>
      <c r="P26" s="41">
        <f t="shared" si="1"/>
        <v>7.0650000000000004</v>
      </c>
      <c r="Q26" s="59" t="s">
        <v>80</v>
      </c>
    </row>
    <row r="27" spans="1:17" ht="24.95" customHeight="1" x14ac:dyDescent="0.25">
      <c r="A27" s="59">
        <v>22</v>
      </c>
      <c r="B27" s="59" t="s">
        <v>82</v>
      </c>
      <c r="C27" s="41">
        <v>3.64</v>
      </c>
      <c r="D27" s="41"/>
      <c r="E27" s="41">
        <v>24.34</v>
      </c>
      <c r="F27" s="41">
        <v>16.36</v>
      </c>
      <c r="G27" s="41">
        <v>1.94</v>
      </c>
      <c r="H27" s="41"/>
      <c r="I27" s="60"/>
      <c r="J27" s="59" t="s">
        <v>81</v>
      </c>
      <c r="K27" s="58">
        <f t="shared" si="2"/>
        <v>46.28</v>
      </c>
      <c r="L27" s="61">
        <v>0.25</v>
      </c>
      <c r="M27" s="75"/>
      <c r="N27" s="60"/>
      <c r="O27" s="58">
        <f t="shared" si="3"/>
        <v>34.71</v>
      </c>
      <c r="P27" s="41">
        <f t="shared" si="1"/>
        <v>11.57</v>
      </c>
      <c r="Q27" s="59" t="s">
        <v>80</v>
      </c>
    </row>
    <row r="28" spans="1:17" ht="24.95" customHeight="1" x14ac:dyDescent="0.25">
      <c r="A28" s="59"/>
      <c r="B28" s="59"/>
      <c r="C28" s="41"/>
      <c r="D28" s="41"/>
      <c r="E28" s="41"/>
      <c r="F28" s="41"/>
      <c r="G28" s="41"/>
      <c r="H28" s="41"/>
      <c r="I28" s="60"/>
      <c r="J28" s="59"/>
      <c r="K28" s="58"/>
      <c r="L28" s="61"/>
      <c r="M28" s="60"/>
      <c r="N28" s="60"/>
      <c r="O28" s="58"/>
      <c r="P28" s="41"/>
      <c r="Q28" s="59"/>
    </row>
    <row r="29" spans="1:17" ht="24.95" customHeight="1" x14ac:dyDescent="0.25">
      <c r="A29" s="59">
        <v>50</v>
      </c>
      <c r="B29" s="59" t="s">
        <v>48</v>
      </c>
      <c r="C29" s="41">
        <v>7.54</v>
      </c>
      <c r="D29" s="41">
        <v>58.19</v>
      </c>
      <c r="E29" s="41">
        <v>80.290000000000006</v>
      </c>
      <c r="F29" s="41">
        <v>31.47</v>
      </c>
      <c r="G29" s="41">
        <v>64.64</v>
      </c>
      <c r="H29" s="41"/>
      <c r="I29" s="60"/>
      <c r="J29" s="59" t="s">
        <v>49</v>
      </c>
      <c r="K29" s="58">
        <f t="shared" si="2"/>
        <v>242.13</v>
      </c>
      <c r="L29" s="61">
        <v>0.1</v>
      </c>
      <c r="M29" s="60"/>
      <c r="N29" s="60"/>
      <c r="O29" s="58"/>
      <c r="P29" s="41">
        <f t="shared" si="1"/>
        <v>24.213000000000001</v>
      </c>
      <c r="Q29" s="59" t="s">
        <v>80</v>
      </c>
    </row>
    <row r="30" spans="1:17" ht="24.95" customHeight="1" x14ac:dyDescent="0.25">
      <c r="A30" s="59">
        <v>51</v>
      </c>
      <c r="B30" s="59" t="s">
        <v>50</v>
      </c>
      <c r="C30" s="41">
        <v>9.82</v>
      </c>
      <c r="D30" s="41">
        <v>19.559999999999999</v>
      </c>
      <c r="E30" s="41">
        <v>14.6</v>
      </c>
      <c r="F30" s="41">
        <v>4.09</v>
      </c>
      <c r="G30" s="41">
        <v>8.77</v>
      </c>
      <c r="H30" s="41"/>
      <c r="I30" s="60"/>
      <c r="J30" s="59" t="s">
        <v>51</v>
      </c>
      <c r="K30" s="58">
        <f t="shared" si="2"/>
        <v>56.839999999999989</v>
      </c>
      <c r="L30" s="61">
        <v>0.25</v>
      </c>
      <c r="M30" s="60"/>
      <c r="N30" s="60"/>
      <c r="O30" s="58"/>
      <c r="P30" s="41">
        <f t="shared" si="1"/>
        <v>14.209999999999997</v>
      </c>
      <c r="Q30" s="59"/>
    </row>
    <row r="31" spans="1:17" ht="24.95" customHeight="1" x14ac:dyDescent="0.25">
      <c r="A31" s="59">
        <v>52</v>
      </c>
      <c r="B31" s="59" t="s">
        <v>52</v>
      </c>
      <c r="C31" s="41">
        <v>1.9</v>
      </c>
      <c r="D31" s="41"/>
      <c r="E31" s="41"/>
      <c r="F31" s="41"/>
      <c r="G31" s="41"/>
      <c r="H31" s="41"/>
      <c r="I31" s="60"/>
      <c r="J31" s="59" t="s">
        <v>53</v>
      </c>
      <c r="K31" s="58">
        <f t="shared" si="2"/>
        <v>1.9</v>
      </c>
      <c r="L31" s="61">
        <v>0.1</v>
      </c>
      <c r="M31" s="60"/>
      <c r="N31" s="60"/>
      <c r="O31" s="58"/>
      <c r="P31" s="41">
        <f t="shared" si="1"/>
        <v>0.19</v>
      </c>
      <c r="Q31" s="59"/>
    </row>
    <row r="32" spans="1:17" ht="24.95" customHeight="1" x14ac:dyDescent="0.25">
      <c r="A32" s="59">
        <v>53</v>
      </c>
      <c r="B32" s="59" t="s">
        <v>54</v>
      </c>
      <c r="C32" s="41">
        <v>6.95</v>
      </c>
      <c r="D32" s="41"/>
      <c r="E32" s="41"/>
      <c r="F32" s="41"/>
      <c r="G32" s="41"/>
      <c r="H32" s="41"/>
      <c r="I32" s="60"/>
      <c r="J32" s="59" t="s">
        <v>55</v>
      </c>
      <c r="K32" s="58">
        <f t="shared" si="2"/>
        <v>6.95</v>
      </c>
      <c r="L32" s="61">
        <v>0.1</v>
      </c>
      <c r="M32" s="60"/>
      <c r="N32" s="60"/>
      <c r="O32" s="58"/>
      <c r="P32" s="41">
        <f t="shared" si="1"/>
        <v>0.69500000000000006</v>
      </c>
      <c r="Q32" s="59"/>
    </row>
    <row r="33" spans="1:17" ht="24.95" customHeight="1" x14ac:dyDescent="0.25">
      <c r="A33" s="59">
        <v>54</v>
      </c>
      <c r="B33" s="59" t="s">
        <v>56</v>
      </c>
      <c r="C33" s="41"/>
      <c r="D33" s="41"/>
      <c r="E33" s="41"/>
      <c r="F33" s="41"/>
      <c r="G33" s="41"/>
      <c r="H33" s="41"/>
      <c r="I33" s="60"/>
      <c r="J33" s="59" t="s">
        <v>57</v>
      </c>
      <c r="K33" s="58">
        <f t="shared" si="2"/>
        <v>0</v>
      </c>
      <c r="L33" s="61">
        <v>0.1</v>
      </c>
      <c r="M33" s="60"/>
      <c r="N33" s="60"/>
      <c r="O33" s="58"/>
      <c r="P33" s="41">
        <f t="shared" si="1"/>
        <v>0</v>
      </c>
      <c r="Q33" s="59"/>
    </row>
    <row r="34" spans="1:17" ht="24.95" customHeight="1" x14ac:dyDescent="0.25">
      <c r="A34" s="59">
        <v>55</v>
      </c>
      <c r="B34" s="59" t="s">
        <v>66</v>
      </c>
      <c r="C34" s="41">
        <v>4.5</v>
      </c>
      <c r="D34" s="41">
        <v>4.5</v>
      </c>
      <c r="E34" s="41">
        <v>13.5</v>
      </c>
      <c r="F34" s="41">
        <v>4.5</v>
      </c>
      <c r="G34" s="41">
        <v>9</v>
      </c>
      <c r="H34" s="41"/>
      <c r="I34" s="60"/>
      <c r="J34" s="59" t="s">
        <v>58</v>
      </c>
      <c r="K34" s="58">
        <f t="shared" si="2"/>
        <v>36</v>
      </c>
      <c r="L34" s="61">
        <v>0.1</v>
      </c>
      <c r="M34" s="60"/>
      <c r="N34" s="60"/>
      <c r="O34" s="58"/>
      <c r="P34" s="41">
        <f t="shared" si="1"/>
        <v>3.6</v>
      </c>
      <c r="Q34" s="59"/>
    </row>
    <row r="35" spans="1:17" ht="24.95" customHeight="1" x14ac:dyDescent="0.25">
      <c r="A35" s="59">
        <v>56</v>
      </c>
      <c r="B35" s="59" t="s">
        <v>59</v>
      </c>
      <c r="C35" s="41"/>
      <c r="D35" s="41"/>
      <c r="E35" s="41"/>
      <c r="F35" s="41"/>
      <c r="G35" s="41"/>
      <c r="H35" s="41"/>
      <c r="I35" s="60"/>
      <c r="J35" s="59" t="s">
        <v>60</v>
      </c>
      <c r="K35" s="58">
        <f t="shared" si="2"/>
        <v>0</v>
      </c>
      <c r="L35" s="61">
        <v>0.15</v>
      </c>
      <c r="M35" s="60"/>
      <c r="N35" s="60"/>
      <c r="O35" s="58"/>
      <c r="P35" s="41">
        <f t="shared" si="1"/>
        <v>0</v>
      </c>
      <c r="Q35" s="59"/>
    </row>
    <row r="36" spans="1:17" ht="24.95" customHeight="1" x14ac:dyDescent="0.25">
      <c r="A36" s="59">
        <v>57</v>
      </c>
      <c r="B36" s="59" t="s">
        <v>67</v>
      </c>
      <c r="C36" s="41">
        <v>61.09</v>
      </c>
      <c r="D36" s="41">
        <v>50.2</v>
      </c>
      <c r="E36" s="41">
        <v>80.400000000000006</v>
      </c>
      <c r="F36" s="41">
        <v>108.4</v>
      </c>
      <c r="G36" s="41">
        <v>168.7</v>
      </c>
      <c r="H36" s="41">
        <v>273.91000000000003</v>
      </c>
      <c r="I36" s="60">
        <v>42.6</v>
      </c>
      <c r="J36" s="59" t="s">
        <v>67</v>
      </c>
      <c r="K36" s="58">
        <f t="shared" si="2"/>
        <v>785.30000000000007</v>
      </c>
      <c r="L36" s="61">
        <v>0.25</v>
      </c>
      <c r="M36" s="60"/>
      <c r="N36" s="60"/>
      <c r="O36" s="58"/>
      <c r="P36" s="41">
        <f t="shared" si="1"/>
        <v>196.32500000000002</v>
      </c>
      <c r="Q36" s="59"/>
    </row>
    <row r="37" spans="1:17" ht="24.95" customHeight="1" x14ac:dyDescent="0.25">
      <c r="A37" s="59">
        <v>58</v>
      </c>
      <c r="B37" s="59" t="s">
        <v>68</v>
      </c>
      <c r="C37" s="41"/>
      <c r="D37" s="41"/>
      <c r="E37" s="41"/>
      <c r="F37" s="41"/>
      <c r="G37" s="41"/>
      <c r="H37" s="41"/>
      <c r="I37" s="60"/>
      <c r="J37" s="59" t="s">
        <v>68</v>
      </c>
      <c r="K37" s="58">
        <f t="shared" si="2"/>
        <v>0</v>
      </c>
      <c r="L37" s="61">
        <v>0.1</v>
      </c>
      <c r="M37" s="60"/>
      <c r="N37" s="60"/>
      <c r="O37" s="58"/>
      <c r="P37" s="41">
        <f t="shared" si="1"/>
        <v>0</v>
      </c>
      <c r="Q37" s="59"/>
    </row>
    <row r="38" spans="1:17" ht="24.95" customHeight="1" x14ac:dyDescent="0.25">
      <c r="A38" s="59">
        <v>59</v>
      </c>
      <c r="B38" s="59" t="s">
        <v>70</v>
      </c>
      <c r="C38" s="41"/>
      <c r="D38" s="41"/>
      <c r="E38" s="41"/>
      <c r="F38" s="41"/>
      <c r="G38" s="41"/>
      <c r="H38" s="41"/>
      <c r="I38" s="60"/>
      <c r="J38" s="59" t="s">
        <v>70</v>
      </c>
      <c r="K38" s="58">
        <f t="shared" si="2"/>
        <v>0</v>
      </c>
      <c r="L38" s="61">
        <v>0.1</v>
      </c>
      <c r="M38" s="60"/>
      <c r="N38" s="60"/>
      <c r="O38" s="58"/>
      <c r="P38" s="41">
        <f t="shared" si="1"/>
        <v>0</v>
      </c>
      <c r="Q38" s="59"/>
    </row>
    <row r="39" spans="1:17" ht="24.95" customHeight="1" x14ac:dyDescent="0.25">
      <c r="A39" s="59">
        <v>60</v>
      </c>
      <c r="B39" s="59" t="s">
        <v>72</v>
      </c>
      <c r="C39" s="41"/>
      <c r="D39" s="41"/>
      <c r="E39" s="41"/>
      <c r="F39" s="41"/>
      <c r="G39" s="41"/>
      <c r="H39" s="41"/>
      <c r="I39" s="60"/>
      <c r="J39" s="59" t="s">
        <v>72</v>
      </c>
      <c r="K39" s="58">
        <f t="shared" si="2"/>
        <v>0</v>
      </c>
      <c r="L39" s="61">
        <v>0.1</v>
      </c>
      <c r="M39" s="60"/>
      <c r="N39" s="60"/>
      <c r="O39" s="58"/>
      <c r="P39" s="41">
        <f t="shared" si="1"/>
        <v>0</v>
      </c>
      <c r="Q39" s="59"/>
    </row>
    <row r="40" spans="1:17" ht="24.95" customHeight="1" x14ac:dyDescent="0.25">
      <c r="A40" s="59">
        <v>61</v>
      </c>
      <c r="B40" s="59" t="s">
        <v>73</v>
      </c>
      <c r="C40" s="41"/>
      <c r="D40" s="41"/>
      <c r="E40" s="41"/>
      <c r="F40" s="41"/>
      <c r="G40" s="41"/>
      <c r="H40" s="41"/>
      <c r="I40" s="60"/>
      <c r="J40" s="59" t="s">
        <v>74</v>
      </c>
      <c r="K40" s="58">
        <f t="shared" si="2"/>
        <v>0</v>
      </c>
      <c r="L40" s="61">
        <v>0.1</v>
      </c>
      <c r="M40" s="60"/>
      <c r="N40" s="60"/>
      <c r="O40" s="58"/>
      <c r="P40" s="41">
        <f t="shared" si="1"/>
        <v>0</v>
      </c>
      <c r="Q40" s="59"/>
    </row>
    <row r="41" spans="1:17" ht="24.95" customHeight="1" x14ac:dyDescent="0.25">
      <c r="A41" s="59"/>
      <c r="B41" s="59" t="s">
        <v>90</v>
      </c>
      <c r="C41" s="41"/>
      <c r="D41" s="41"/>
      <c r="E41" s="41"/>
      <c r="F41" s="41">
        <v>90.66</v>
      </c>
      <c r="G41" s="41">
        <v>74.11</v>
      </c>
      <c r="H41" s="41"/>
      <c r="I41" s="60"/>
      <c r="J41" s="59" t="s">
        <v>91</v>
      </c>
      <c r="K41" s="58">
        <f t="shared" si="2"/>
        <v>164.76999999999998</v>
      </c>
      <c r="L41" s="61"/>
      <c r="M41" s="60"/>
      <c r="N41" s="60"/>
      <c r="O41" s="58"/>
      <c r="P41" s="41">
        <f t="shared" si="1"/>
        <v>0</v>
      </c>
      <c r="Q41" s="59"/>
    </row>
    <row r="42" spans="1:17" ht="24.95" customHeight="1" x14ac:dyDescent="0.25">
      <c r="A42" s="59">
        <v>99</v>
      </c>
      <c r="B42" s="59" t="s">
        <v>63</v>
      </c>
      <c r="C42" s="41"/>
      <c r="D42" s="41"/>
      <c r="E42" s="68"/>
      <c r="F42" s="68"/>
      <c r="G42" s="68"/>
      <c r="H42" s="68"/>
      <c r="I42" s="69"/>
      <c r="J42" s="59" t="s">
        <v>64</v>
      </c>
      <c r="K42" s="58">
        <f t="shared" si="2"/>
        <v>0</v>
      </c>
      <c r="L42" s="61"/>
      <c r="M42" s="60"/>
      <c r="N42" s="60"/>
      <c r="O42" s="58"/>
      <c r="P42" s="41">
        <f t="shared" si="1"/>
        <v>0</v>
      </c>
      <c r="Q42" s="59"/>
    </row>
    <row r="43" spans="1:17" s="63" customFormat="1" ht="24.95" customHeight="1" thickBot="1" x14ac:dyDescent="0.3">
      <c r="A43" s="70"/>
      <c r="B43" s="71" t="s">
        <v>41</v>
      </c>
      <c r="C43" s="71"/>
      <c r="D43" s="71"/>
      <c r="E43" s="71"/>
      <c r="F43" s="71"/>
      <c r="G43" s="71"/>
      <c r="H43" s="71"/>
      <c r="I43" s="70"/>
      <c r="J43" s="70"/>
      <c r="K43" s="72">
        <f t="shared" si="2"/>
        <v>0</v>
      </c>
      <c r="L43" s="70"/>
      <c r="M43" s="70"/>
      <c r="N43" s="70"/>
      <c r="O43" s="72">
        <f t="shared" si="3"/>
        <v>0</v>
      </c>
      <c r="P43" s="73"/>
      <c r="Q43" s="70"/>
    </row>
    <row r="44" spans="1:17" ht="24.95" customHeight="1" thickBot="1" x14ac:dyDescent="0.3">
      <c r="A44" s="3" t="s">
        <v>1</v>
      </c>
      <c r="B44" s="3"/>
      <c r="C44" s="31">
        <f t="shared" ref="C44:H44" si="4">SUM(C4:C43)</f>
        <v>896.84</v>
      </c>
      <c r="D44" s="31">
        <f t="shared" si="4"/>
        <v>1215.6000000000001</v>
      </c>
      <c r="E44" s="31">
        <f t="shared" si="4"/>
        <v>1263.9099999999999</v>
      </c>
      <c r="F44" s="31">
        <f t="shared" si="4"/>
        <v>1236.3500000000001</v>
      </c>
      <c r="G44" s="31">
        <f t="shared" si="4"/>
        <v>1362.19</v>
      </c>
      <c r="H44" s="31">
        <f t="shared" si="4"/>
        <v>697.63000000000011</v>
      </c>
      <c r="I44" s="4">
        <f>SUM(I4:I43)</f>
        <v>75.36</v>
      </c>
      <c r="J44" s="31">
        <f>SUM(C44:I44)</f>
        <v>6747.8799999999992</v>
      </c>
      <c r="K44" s="31">
        <f>SUM(K4:K43)</f>
        <v>6432.8599999999988</v>
      </c>
      <c r="L44" s="20"/>
      <c r="M44" s="31">
        <f>SUM(M4:M43)</f>
        <v>0</v>
      </c>
      <c r="N44" s="31">
        <f>SUM(N4:N43)</f>
        <v>0</v>
      </c>
      <c r="O44" s="31">
        <f>SUM(O4:O43)</f>
        <v>4574.7334999999985</v>
      </c>
      <c r="P44" s="31">
        <f>SUM(P4:P43)</f>
        <v>1118.4895000000001</v>
      </c>
    </row>
    <row r="45" spans="1:17" ht="24.95" customHeight="1" thickBot="1" x14ac:dyDescent="0.3">
      <c r="A45" s="24"/>
      <c r="B45" s="11"/>
      <c r="C45" s="42"/>
      <c r="D45" s="42"/>
      <c r="E45" s="32"/>
      <c r="F45" s="32"/>
      <c r="G45" s="32"/>
      <c r="H45" s="32"/>
      <c r="I45" s="13"/>
      <c r="J45" s="12"/>
      <c r="K45" s="32"/>
      <c r="L45" s="27"/>
      <c r="O45" s="38"/>
      <c r="P45" s="38"/>
    </row>
    <row r="46" spans="1:17" ht="24.95" customHeight="1" thickBot="1" x14ac:dyDescent="0.3">
      <c r="B46" s="5" t="s">
        <v>2</v>
      </c>
      <c r="C46" s="43">
        <v>500.43</v>
      </c>
      <c r="D46" s="43">
        <v>658.42</v>
      </c>
      <c r="E46" s="43">
        <v>624.67999999999995</v>
      </c>
      <c r="F46" s="43">
        <v>559.62</v>
      </c>
      <c r="G46" s="43">
        <v>634.01</v>
      </c>
      <c r="H46" s="43"/>
      <c r="I46" s="6"/>
      <c r="J46" s="6"/>
      <c r="K46" s="33">
        <f>SUM(C46:J46)</f>
        <v>2977.16</v>
      </c>
      <c r="L46" s="79" t="s">
        <v>77</v>
      </c>
      <c r="M46" s="80"/>
      <c r="N46" s="81"/>
      <c r="O46" s="82">
        <f>SUM(K3:K26)</f>
        <v>5092.6899999999996</v>
      </c>
      <c r="P46" s="83"/>
    </row>
    <row r="47" spans="1:17" ht="23.25" customHeight="1" thickTop="1" thickBot="1" x14ac:dyDescent="0.35">
      <c r="B47" s="7" t="s">
        <v>3</v>
      </c>
      <c r="C47" s="44">
        <v>450</v>
      </c>
      <c r="D47" s="44">
        <v>560</v>
      </c>
      <c r="E47" s="44">
        <v>808.82</v>
      </c>
      <c r="F47" s="44">
        <v>750</v>
      </c>
      <c r="G47" s="44">
        <v>750</v>
      </c>
      <c r="H47" s="44"/>
      <c r="I47" s="8"/>
      <c r="J47" s="8"/>
      <c r="K47" s="34">
        <f>SUM(C47:J47)</f>
        <v>3318.82</v>
      </c>
      <c r="L47" s="79" t="s">
        <v>65</v>
      </c>
      <c r="M47" s="80"/>
      <c r="N47" s="81"/>
      <c r="O47" s="84">
        <f>SUM(K29:K42)</f>
        <v>1293.8899999999999</v>
      </c>
      <c r="P47" s="85"/>
      <c r="Q47" s="74">
        <f>(O47/O46)</f>
        <v>0.25406808582497659</v>
      </c>
    </row>
    <row r="48" spans="1:17" ht="23.25" customHeight="1" thickTop="1" thickBot="1" x14ac:dyDescent="0.3">
      <c r="B48" s="7" t="s">
        <v>4</v>
      </c>
      <c r="C48" s="49">
        <v>226</v>
      </c>
      <c r="D48" s="51">
        <v>172.41</v>
      </c>
      <c r="E48" s="49">
        <v>169.59</v>
      </c>
      <c r="F48" s="49">
        <v>226</v>
      </c>
      <c r="G48" s="49">
        <v>153.72999999999999</v>
      </c>
      <c r="H48" s="49"/>
      <c r="I48" s="50"/>
      <c r="J48" s="8"/>
      <c r="K48" s="34">
        <f>SUM(C48:J48)-(C48+E48)</f>
        <v>552.14</v>
      </c>
      <c r="L48" s="76" t="s">
        <v>84</v>
      </c>
      <c r="M48" s="77"/>
      <c r="N48" s="77"/>
      <c r="O48" s="77"/>
      <c r="P48" s="77"/>
      <c r="Q48" s="78"/>
    </row>
    <row r="49" spans="1:17" ht="29.25" customHeight="1" thickTop="1" thickBot="1" x14ac:dyDescent="0.3">
      <c r="B49" s="9" t="s">
        <v>1</v>
      </c>
      <c r="C49" s="45">
        <f t="shared" ref="C49:H49" si="5">SUM(C46:C47)-C48</f>
        <v>724.43000000000006</v>
      </c>
      <c r="D49" s="45">
        <f t="shared" si="5"/>
        <v>1046.01</v>
      </c>
      <c r="E49" s="45">
        <f t="shared" si="5"/>
        <v>1263.9100000000001</v>
      </c>
      <c r="F49" s="45">
        <f>SUM(F46:F47)-F48</f>
        <v>1083.6199999999999</v>
      </c>
      <c r="G49" s="45">
        <f t="shared" si="5"/>
        <v>1230.28</v>
      </c>
      <c r="H49" s="45">
        <f t="shared" si="5"/>
        <v>0</v>
      </c>
      <c r="I49" s="10"/>
      <c r="J49" s="10"/>
      <c r="K49" s="45">
        <f>SUM(K46:K47)-K48</f>
        <v>5743.8399999999992</v>
      </c>
      <c r="L49" s="86"/>
      <c r="M49" s="87"/>
      <c r="N49" s="87"/>
      <c r="O49" s="87"/>
      <c r="P49" s="87"/>
      <c r="Q49" s="88"/>
    </row>
    <row r="50" spans="1:17" ht="27" customHeight="1" x14ac:dyDescent="0.25">
      <c r="A50" s="25"/>
      <c r="C50" s="35"/>
      <c r="D50" s="35"/>
      <c r="E50" s="35"/>
      <c r="F50" s="35"/>
      <c r="G50" s="35"/>
      <c r="H50" s="35"/>
      <c r="I50" s="1"/>
      <c r="J50" s="25"/>
      <c r="K50" s="35"/>
      <c r="L50" s="21"/>
      <c r="M50" s="17"/>
      <c r="N50" s="17"/>
      <c r="O50" s="39"/>
      <c r="P50" s="39"/>
    </row>
    <row r="51" spans="1:17" ht="28.5" customHeight="1" x14ac:dyDescent="0.25">
      <c r="J51" s="40"/>
    </row>
  </sheetData>
  <mergeCells count="6">
    <mergeCell ref="L48:Q48"/>
    <mergeCell ref="L49:Q49"/>
    <mergeCell ref="L46:N46"/>
    <mergeCell ref="L47:N47"/>
    <mergeCell ref="O46:P46"/>
    <mergeCell ref="O47:P4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horizontalDpi="0" verticalDpi="0" r:id="rId1"/>
  <headerFooter scaleWithDoc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Tom Allo</cp:lastModifiedBy>
  <cp:lastPrinted>2017-08-06T15:52:30Z</cp:lastPrinted>
  <dcterms:created xsi:type="dcterms:W3CDTF">2016-06-25T16:10:22Z</dcterms:created>
  <dcterms:modified xsi:type="dcterms:W3CDTF">2017-08-06T15:59:09Z</dcterms:modified>
</cp:coreProperties>
</file>